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895" activeTab="0"/>
  </bookViews>
  <sheets>
    <sheet name="CY2015 Actual" sheetId="1" r:id="rId1"/>
    <sheet name="FY2011 Actual Before Adjust" sheetId="2" state="hidden" r:id="rId2"/>
  </sheets>
  <definedNames>
    <definedName name="_xlnm.Print_Area" localSheetId="0">'CY2015 Actual'!$A$1:$L$13</definedName>
    <definedName name="_xlnm.Print_Titles" localSheetId="0">'CY2015 Actual'!$1:$3</definedName>
    <definedName name="_xlnm.Print_Titles" localSheetId="1">'FY2011 Actual Before Adjust'!$1:$3</definedName>
  </definedNames>
  <calcPr fullCalcOnLoad="1"/>
</workbook>
</file>

<file path=xl/sharedStrings.xml><?xml version="1.0" encoding="utf-8"?>
<sst xmlns="http://schemas.openxmlformats.org/spreadsheetml/2006/main" count="75" uniqueCount="38">
  <si>
    <t>Employee</t>
  </si>
  <si>
    <t>Title</t>
  </si>
  <si>
    <t>Base Salary</t>
  </si>
  <si>
    <t>Travel</t>
  </si>
  <si>
    <t>Tax Sheltered Annuity</t>
  </si>
  <si>
    <t>Total Compensation</t>
  </si>
  <si>
    <t>Health Insurance</t>
  </si>
  <si>
    <t>Dental</t>
  </si>
  <si>
    <t>Vision</t>
  </si>
  <si>
    <t>Life</t>
  </si>
  <si>
    <t xml:space="preserve">FICA </t>
  </si>
  <si>
    <t>Retirement</t>
  </si>
  <si>
    <t>Cafeteria Plan</t>
  </si>
  <si>
    <t>Life Insurance Benefit</t>
  </si>
  <si>
    <t>AD&amp;D</t>
  </si>
  <si>
    <t>Total Salary (Medicare Gross Wages)</t>
  </si>
  <si>
    <t>Tax Sheltered Annuity %</t>
  </si>
  <si>
    <t>EMPLOYEE COMPENSATION INFORMATION</t>
  </si>
  <si>
    <t>Cash in Lieu of Health Insurance ($350/Month)</t>
  </si>
  <si>
    <t>Taxable Value of Life Insurance over 50,000</t>
  </si>
  <si>
    <t>BATTLE CREEK AREA LEARNING CENTER</t>
  </si>
  <si>
    <t>Director</t>
  </si>
  <si>
    <t xml:space="preserve">2 x Salary </t>
  </si>
  <si>
    <t>DIRECTOR'S ANNUAL SALARY - DEFINED AS MEDICARE WAGES:</t>
  </si>
  <si>
    <t>CALCULATION OF DIRECTOR'S TOTAL COMPENSATION:</t>
  </si>
  <si>
    <t>Charles Crider</t>
  </si>
  <si>
    <t>FISCAL YEAR 2010-11 ACTUAL</t>
  </si>
  <si>
    <t>Satisfactory Evaluation Stipend</t>
  </si>
  <si>
    <t>Unused Vacation Payout</t>
  </si>
  <si>
    <t>REPLACE LAST SIX MONTHS OF DENTAL WITH EFFECTIVE COBRA RATE PLUS ENROLLMENT FEE</t>
  </si>
  <si>
    <t>LTD</t>
  </si>
  <si>
    <t>Tim Allard</t>
  </si>
  <si>
    <t>Base Wages</t>
  </si>
  <si>
    <t>Dental Profile</t>
  </si>
  <si>
    <t>Workers comp</t>
  </si>
  <si>
    <t>CALENDAR YEAR 2016 ACTUAL</t>
  </si>
  <si>
    <t>Satisfactory Evaluation Stipend/One time pay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</si>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</sst>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00_);[Red]\(&quot;$&quot;#,##0.0000\)"/>
    <numFmt numFmtId="166" formatCode="#,##0.000_);[Red]\(#,##0.000\)"/>
    <numFmt numFmtId="167" formatCode="#,##0.0000_);[Red]\(#,##0.0000\)"/>
    <numFmt numFmtId="168" formatCode="_(&quot;$&quot;* #,##0.0000_);_(&quot;$&quot;* \(#,##0.0000\);_(&quot;$&quot;* &quot;-&quot;????_);_(@_)"/>
    <numFmt numFmtId="169" formatCode="#,##0.0000000000000_);[Red]\(#,##0.0000000000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 horizontal="center" wrapText="1"/>
    </xf>
    <xf numFmtId="4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wrapText="1"/>
    </xf>
    <xf numFmtId="40" fontId="0" fillId="0" borderId="0" xfId="0" applyNumberFormat="1" applyAlignment="1">
      <alignment horizontal="center" vertical="center" wrapText="1"/>
    </xf>
    <xf numFmtId="9" fontId="0" fillId="0" borderId="0" xfId="57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0" fontId="0" fillId="0" borderId="12" xfId="0" applyNumberFormat="1" applyBorder="1" applyAlignment="1">
      <alignment/>
    </xf>
    <xf numFmtId="44" fontId="0" fillId="0" borderId="0" xfId="44" applyFont="1" applyAlignment="1">
      <alignment horizontal="center" vertical="center"/>
    </xf>
    <xf numFmtId="44" fontId="0" fillId="0" borderId="0" xfId="44" applyFont="1" applyAlignment="1">
      <alignment horizontal="center" vertical="center" wrapText="1"/>
    </xf>
    <xf numFmtId="44" fontId="0" fillId="33" borderId="0" xfId="44" applyFont="1" applyFill="1" applyAlignment="1">
      <alignment horizontal="center" vertical="center"/>
    </xf>
    <xf numFmtId="44" fontId="0" fillId="0" borderId="0" xfId="44" applyFont="1" applyFill="1" applyAlignment="1">
      <alignment horizontal="center" vertical="center"/>
    </xf>
    <xf numFmtId="44" fontId="0" fillId="34" borderId="0" xfId="44" applyFont="1" applyFill="1" applyAlignment="1">
      <alignment horizontal="center" vertical="center"/>
    </xf>
    <xf numFmtId="44" fontId="0" fillId="34" borderId="0" xfId="44" applyFont="1" applyFill="1" applyAlignment="1">
      <alignment horizontal="center" vertical="center"/>
    </xf>
    <xf numFmtId="40" fontId="0" fillId="34" borderId="0" xfId="0" applyNumberFormat="1" applyFill="1" applyAlignment="1">
      <alignment horizontal="center" vertical="center"/>
    </xf>
    <xf numFmtId="40" fontId="0" fillId="34" borderId="0" xfId="0" applyNumberFormat="1" applyFont="1" applyFill="1" applyAlignment="1">
      <alignment/>
    </xf>
    <xf numFmtId="40" fontId="0" fillId="34" borderId="0" xfId="0" applyNumberFormat="1" applyFill="1" applyAlignment="1">
      <alignment/>
    </xf>
    <xf numFmtId="44" fontId="0" fillId="0" borderId="0" xfId="44" applyFont="1" applyFill="1" applyAlignment="1">
      <alignment horizontal="center" vertical="center"/>
    </xf>
    <xf numFmtId="40" fontId="0" fillId="0" borderId="0" xfId="0" applyNumberFormat="1" applyFill="1" applyAlignment="1">
      <alignment horizontal="center" vertical="center"/>
    </xf>
    <xf numFmtId="4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4" fontId="0" fillId="0" borderId="0" xfId="44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vertical="center"/>
    </xf>
    <xf numFmtId="44" fontId="0" fillId="0" borderId="0" xfId="44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PageLayoutView="0" workbookViewId="0" topLeftCell="B1">
      <selection activeCell="G20" sqref="G20"/>
    </sheetView>
  </sheetViews>
  <sheetFormatPr defaultColWidth="9.140625" defaultRowHeight="12.75"/>
  <cols>
    <col min="1" max="1" width="18.7109375" style="0" customWidth="1"/>
    <col min="2" max="2" width="34.28125" style="0" bestFit="1" customWidth="1"/>
    <col min="3" max="4" width="13.8515625" style="1" customWidth="1"/>
    <col min="5" max="5" width="11.57421875" style="1" bestFit="1" customWidth="1"/>
    <col min="6" max="7" width="12.421875" style="1" customWidth="1"/>
    <col min="8" max="8" width="11.28125" style="1" bestFit="1" customWidth="1"/>
    <col min="9" max="9" width="10.28125" style="1" bestFit="1" customWidth="1"/>
    <col min="10" max="10" width="20.7109375" style="1" customWidth="1"/>
    <col min="11" max="11" width="12.00390625" style="1" customWidth="1"/>
    <col min="12" max="12" width="14.00390625" style="1" customWidth="1"/>
    <col min="13" max="13" width="14.140625" style="1" customWidth="1"/>
    <col min="14" max="14" width="14.28125" style="1" customWidth="1"/>
    <col min="15" max="15" width="12.28125" style="1" bestFit="1" customWidth="1"/>
    <col min="16" max="16" width="14.57421875" style="1" bestFit="1" customWidth="1"/>
    <col min="17" max="17" width="14.140625" style="31" customWidth="1"/>
    <col min="18" max="18" width="13.140625" style="0" bestFit="1" customWidth="1"/>
    <col min="19" max="19" width="11.7109375" style="0" bestFit="1" customWidth="1"/>
  </cols>
  <sheetData>
    <row r="1" spans="1:18" ht="12.75">
      <c r="A1" s="35" t="s">
        <v>20</v>
      </c>
      <c r="B1" s="35"/>
      <c r="R1" s="1"/>
    </row>
    <row r="2" spans="1:18" ht="12.75">
      <c r="A2" s="35" t="s">
        <v>17</v>
      </c>
      <c r="B2" s="35"/>
      <c r="R2" s="1"/>
    </row>
    <row r="3" spans="1:18" ht="12.75">
      <c r="A3" s="36" t="s">
        <v>35</v>
      </c>
      <c r="B3" s="36"/>
      <c r="R3" s="1"/>
    </row>
    <row r="5" ht="13.5" thickBot="1"/>
    <row r="6" spans="1:4" ht="13.5" thickBot="1">
      <c r="A6" s="13" t="s">
        <v>23</v>
      </c>
      <c r="B6" s="14"/>
      <c r="C6" s="15"/>
      <c r="D6" s="27"/>
    </row>
    <row r="7" spans="1:18" ht="63.75">
      <c r="A7" s="5" t="s">
        <v>0</v>
      </c>
      <c r="B7" s="10" t="s">
        <v>1</v>
      </c>
      <c r="C7" s="2" t="s">
        <v>32</v>
      </c>
      <c r="D7" s="2" t="s">
        <v>36</v>
      </c>
      <c r="E7" s="3" t="s">
        <v>3</v>
      </c>
      <c r="F7" s="2" t="s">
        <v>4</v>
      </c>
      <c r="G7" s="2" t="s">
        <v>16</v>
      </c>
      <c r="H7" s="2" t="s">
        <v>19</v>
      </c>
      <c r="I7" s="2" t="s">
        <v>13</v>
      </c>
      <c r="J7" s="2" t="s">
        <v>18</v>
      </c>
      <c r="K7" s="2" t="s">
        <v>12</v>
      </c>
      <c r="L7" s="2" t="s">
        <v>15</v>
      </c>
      <c r="M7" s="2"/>
      <c r="N7" s="32"/>
      <c r="R7" s="2"/>
    </row>
    <row r="8" spans="1:14" ht="12.75">
      <c r="A8" t="s">
        <v>31</v>
      </c>
      <c r="B8" s="28" t="s">
        <v>21</v>
      </c>
      <c r="C8" s="30">
        <v>39999.92</v>
      </c>
      <c r="D8" s="30">
        <f>600+800</f>
        <v>1400</v>
      </c>
      <c r="E8" s="30">
        <v>140</v>
      </c>
      <c r="F8" s="30">
        <v>1999.96</v>
      </c>
      <c r="G8" s="12">
        <v>0.05</v>
      </c>
      <c r="H8" s="30">
        <v>158.76</v>
      </c>
      <c r="I8" s="11" t="s">
        <v>22</v>
      </c>
      <c r="J8" s="30"/>
      <c r="K8" s="19">
        <v>-1157.74</v>
      </c>
      <c r="L8" s="16">
        <f>C8+D8+E8+F8+H8+J8+K8</f>
        <v>42540.9</v>
      </c>
      <c r="M8" s="1" t="s">
        <v>37</v>
      </c>
      <c r="N8" s="31" t="s">
        <v>37</v>
      </c>
    </row>
    <row r="10" ht="13.5" thickBot="1"/>
    <row r="11" spans="1:4" ht="13.5" thickBot="1">
      <c r="A11" s="13" t="s">
        <v>24</v>
      </c>
      <c r="B11" s="14"/>
      <c r="C11" s="15"/>
      <c r="D11" s="27"/>
    </row>
    <row r="12" spans="1:19" s="4" customFormat="1" ht="49.5" customHeight="1">
      <c r="A12" s="5" t="s">
        <v>0</v>
      </c>
      <c r="B12" s="10" t="s">
        <v>1</v>
      </c>
      <c r="C12" s="2" t="s">
        <v>15</v>
      </c>
      <c r="D12" s="2" t="s">
        <v>10</v>
      </c>
      <c r="E12" s="2" t="s">
        <v>11</v>
      </c>
      <c r="F12" s="2" t="s">
        <v>6</v>
      </c>
      <c r="G12" s="3" t="s">
        <v>7</v>
      </c>
      <c r="H12" s="3" t="s">
        <v>8</v>
      </c>
      <c r="I12" s="3" t="s">
        <v>9</v>
      </c>
      <c r="J12" s="3" t="s">
        <v>14</v>
      </c>
      <c r="K12" s="4" t="s">
        <v>30</v>
      </c>
      <c r="L12" s="2" t="s">
        <v>5</v>
      </c>
      <c r="M12" s="2"/>
      <c r="O12" s="4" t="s">
        <v>33</v>
      </c>
      <c r="P12" s="2"/>
      <c r="Q12" s="32"/>
      <c r="R12" s="2"/>
      <c r="S12"/>
    </row>
    <row r="13" spans="1:19" ht="12.75" customHeight="1">
      <c r="A13" s="9" t="s">
        <v>31</v>
      </c>
      <c r="B13" s="28" t="s">
        <v>21</v>
      </c>
      <c r="C13" s="17">
        <f>L8</f>
        <v>42540.9</v>
      </c>
      <c r="D13" s="17">
        <f>2637.52+616.8</f>
        <v>3254.3199999999997</v>
      </c>
      <c r="E13" s="25">
        <v>11188.46</v>
      </c>
      <c r="F13" s="16">
        <v>6499.92</v>
      </c>
      <c r="G13" s="25">
        <f>117.96*6</f>
        <v>707.76</v>
      </c>
      <c r="H13" s="16">
        <v>77.04</v>
      </c>
      <c r="I13" s="34">
        <f>16*6</f>
        <v>96</v>
      </c>
      <c r="J13" s="25">
        <f>4.8*6</f>
        <v>28.799999999999997</v>
      </c>
      <c r="K13" s="16">
        <v>138</v>
      </c>
      <c r="L13" s="16">
        <f>SUM(C13:K13)</f>
        <v>64531.200000000004</v>
      </c>
      <c r="M13" s="26"/>
      <c r="N13" s="1">
        <f>SUM(D13:K13)+H8</f>
        <v>22149.059999999994</v>
      </c>
      <c r="O13" s="7">
        <v>42.6</v>
      </c>
      <c r="P13" s="7">
        <f>+N13-G13+O13</f>
        <v>21483.899999999994</v>
      </c>
      <c r="Q13" s="33">
        <v>21562.02</v>
      </c>
      <c r="R13" s="1">
        <f>+P13-Q13</f>
        <v>-78.12000000000626</v>
      </c>
      <c r="S13" t="s">
        <v>34</v>
      </c>
    </row>
    <row r="15" spans="1:18" ht="12.75">
      <c r="A15" s="29"/>
      <c r="R15" t="s">
        <v>37</v>
      </c>
    </row>
    <row r="16" spans="2:18" ht="30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33"/>
      <c r="R16" s="8" t="s">
        <v>37</v>
      </c>
    </row>
    <row r="17" spans="1:18" ht="30" customHeight="1">
      <c r="A17" s="9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3"/>
      <c r="R17" s="8"/>
    </row>
    <row r="18" spans="1:18" ht="30" customHeight="1">
      <c r="A18" s="9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33"/>
      <c r="R18" s="8"/>
    </row>
    <row r="19" spans="1:18" ht="30" customHeight="1">
      <c r="A19" s="9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3"/>
      <c r="R19" s="8"/>
    </row>
    <row r="20" spans="1:18" ht="30" customHeight="1">
      <c r="A20" s="9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3"/>
      <c r="R20" s="8"/>
    </row>
    <row r="21" spans="1:18" ht="30" customHeight="1">
      <c r="A21" s="9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33"/>
      <c r="R21" s="8"/>
    </row>
    <row r="22" ht="12.75">
      <c r="A22" s="9"/>
    </row>
  </sheetData>
  <sheetProtection/>
  <mergeCells count="3">
    <mergeCell ref="A1:B1"/>
    <mergeCell ref="A2:B2"/>
    <mergeCell ref="A3:B3"/>
  </mergeCells>
  <printOptions/>
  <pageMargins left="0.5" right="0.25" top="1" bottom="0.25" header="0" footer="0"/>
  <pageSetup fitToHeight="1" fitToWidth="1" horizontalDpi="600" verticalDpi="600" orientation="landscape" scale="71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D1">
      <selection activeCell="H16" sqref="H16:M16"/>
    </sheetView>
  </sheetViews>
  <sheetFormatPr defaultColWidth="9.140625" defaultRowHeight="12.75"/>
  <cols>
    <col min="1" max="1" width="18.7109375" style="0" customWidth="1"/>
    <col min="2" max="2" width="31.28125" style="0" customWidth="1"/>
    <col min="3" max="3" width="13.8515625" style="1" customWidth="1"/>
    <col min="4" max="4" width="11.57421875" style="1" bestFit="1" customWidth="1"/>
    <col min="5" max="5" width="12.421875" style="1" customWidth="1"/>
    <col min="6" max="6" width="11.28125" style="1" bestFit="1" customWidth="1"/>
    <col min="7" max="7" width="10.28125" style="1" bestFit="1" customWidth="1"/>
    <col min="8" max="8" width="20.7109375" style="1" customWidth="1"/>
    <col min="9" max="9" width="12.00390625" style="1" customWidth="1"/>
    <col min="10" max="10" width="14.00390625" style="1" customWidth="1"/>
    <col min="11" max="11" width="14.140625" style="1" customWidth="1"/>
    <col min="12" max="13" width="11.28125" style="1" bestFit="1" customWidth="1"/>
    <col min="14" max="14" width="14.57421875" style="1" bestFit="1" customWidth="1"/>
    <col min="15" max="15" width="14.140625" style="1" customWidth="1"/>
    <col min="16" max="16" width="13.140625" style="0" bestFit="1" customWidth="1"/>
    <col min="17" max="17" width="11.7109375" style="0" bestFit="1" customWidth="1"/>
  </cols>
  <sheetData>
    <row r="1" spans="1:16" ht="12.75">
      <c r="A1" s="35" t="s">
        <v>20</v>
      </c>
      <c r="B1" s="35"/>
      <c r="P1" s="1"/>
    </row>
    <row r="2" spans="1:16" ht="12.75">
      <c r="A2" s="35" t="s">
        <v>17</v>
      </c>
      <c r="B2" s="35"/>
      <c r="P2" s="1"/>
    </row>
    <row r="3" spans="1:16" ht="12.75">
      <c r="A3" s="36" t="s">
        <v>26</v>
      </c>
      <c r="B3" s="36"/>
      <c r="P3" s="1"/>
    </row>
    <row r="5" ht="13.5" thickBot="1"/>
    <row r="6" spans="1:3" ht="13.5" thickBot="1">
      <c r="A6" s="13" t="s">
        <v>23</v>
      </c>
      <c r="B6" s="14"/>
      <c r="C6" s="15"/>
    </row>
    <row r="7" spans="1:16" ht="63.75">
      <c r="A7" s="5" t="s">
        <v>0</v>
      </c>
      <c r="B7" s="10" t="s">
        <v>1</v>
      </c>
      <c r="C7" s="2" t="s">
        <v>2</v>
      </c>
      <c r="D7" s="2" t="s">
        <v>27</v>
      </c>
      <c r="E7" s="3" t="s">
        <v>3</v>
      </c>
      <c r="F7" s="2" t="s">
        <v>4</v>
      </c>
      <c r="G7" s="2" t="s">
        <v>16</v>
      </c>
      <c r="H7" s="2" t="s">
        <v>19</v>
      </c>
      <c r="I7" s="2" t="s">
        <v>13</v>
      </c>
      <c r="J7" s="2" t="s">
        <v>18</v>
      </c>
      <c r="K7" s="2" t="s">
        <v>12</v>
      </c>
      <c r="L7" s="2" t="s">
        <v>28</v>
      </c>
      <c r="M7" s="2" t="s">
        <v>15</v>
      </c>
      <c r="N7" s="2"/>
      <c r="O7" s="2"/>
      <c r="P7" s="2"/>
    </row>
    <row r="8" spans="1:16" ht="12.75">
      <c r="A8" s="9" t="s">
        <v>25</v>
      </c>
      <c r="B8" s="6" t="s">
        <v>21</v>
      </c>
      <c r="C8" s="16">
        <f>338.07+68624.13</f>
        <v>68962.20000000001</v>
      </c>
      <c r="D8" s="1">
        <v>507.08</v>
      </c>
      <c r="E8" s="16">
        <v>280</v>
      </c>
      <c r="F8" s="16">
        <v>3448.11</v>
      </c>
      <c r="G8" s="12">
        <v>0.05</v>
      </c>
      <c r="H8" s="18">
        <v>851.04</v>
      </c>
      <c r="I8" s="11" t="s">
        <v>22</v>
      </c>
      <c r="J8" s="20">
        <f>4025+175</f>
        <v>4200</v>
      </c>
      <c r="K8" s="19">
        <v>-3124.78</v>
      </c>
      <c r="L8" s="1">
        <v>1326.2</v>
      </c>
      <c r="M8" s="16">
        <f>C8+D8+E8+F8+H8+J8+K8+L8</f>
        <v>76449.85</v>
      </c>
      <c r="N8" s="7"/>
      <c r="O8" s="7"/>
      <c r="P8" s="8"/>
    </row>
    <row r="11" ht="13.5" thickBot="1"/>
    <row r="12" spans="1:3" ht="13.5" thickBot="1">
      <c r="A12" s="13" t="s">
        <v>24</v>
      </c>
      <c r="B12" s="14"/>
      <c r="C12" s="15"/>
    </row>
    <row r="13" spans="1:17" s="4" customFormat="1" ht="49.5" customHeight="1">
      <c r="A13" s="5" t="s">
        <v>0</v>
      </c>
      <c r="B13" s="10" t="s">
        <v>1</v>
      </c>
      <c r="C13" s="2" t="s">
        <v>15</v>
      </c>
      <c r="D13" s="2" t="s">
        <v>10</v>
      </c>
      <c r="E13" s="2" t="s">
        <v>11</v>
      </c>
      <c r="F13" s="2" t="s">
        <v>6</v>
      </c>
      <c r="G13" s="3" t="s">
        <v>7</v>
      </c>
      <c r="H13" s="3" t="s">
        <v>8</v>
      </c>
      <c r="I13" s="3" t="s">
        <v>9</v>
      </c>
      <c r="J13" s="3" t="s">
        <v>14</v>
      </c>
      <c r="K13" s="2" t="s">
        <v>5</v>
      </c>
      <c r="L13" s="2"/>
      <c r="M13" s="2"/>
      <c r="N13" s="2"/>
      <c r="O13" s="2"/>
      <c r="P13" s="2"/>
      <c r="Q13"/>
    </row>
    <row r="14" spans="1:16" ht="30" customHeight="1">
      <c r="A14" s="9" t="s">
        <v>25</v>
      </c>
      <c r="B14" s="6" t="s">
        <v>21</v>
      </c>
      <c r="C14" s="17">
        <f>M8</f>
        <v>76449.85</v>
      </c>
      <c r="D14" s="21">
        <f>4729.02+1106.07+(175*0.0765)</f>
        <v>5848.4775</v>
      </c>
      <c r="E14" s="16">
        <v>14324.59</v>
      </c>
      <c r="F14" s="18">
        <v>827.5</v>
      </c>
      <c r="G14" s="18">
        <v>44.1</v>
      </c>
      <c r="H14" s="18">
        <v>77.1</v>
      </c>
      <c r="I14" s="18">
        <v>129.6</v>
      </c>
      <c r="J14" s="18"/>
      <c r="K14" s="16">
        <f>SUM(C14:J14)</f>
        <v>97701.21750000001</v>
      </c>
      <c r="L14" s="7">
        <f>SUM(F14:J14)</f>
        <v>1078.3</v>
      </c>
      <c r="M14" s="7"/>
      <c r="N14" s="7"/>
      <c r="O14" s="7"/>
      <c r="P14" s="1"/>
    </row>
    <row r="15" spans="6:15" ht="12.75">
      <c r="F15" s="7">
        <v>0</v>
      </c>
      <c r="G15" s="22">
        <f>(103.61*6)+8.6+(7.1*5)</f>
        <v>665.76</v>
      </c>
      <c r="H15" s="7">
        <f>(21.21*6)+(12.85*6)</f>
        <v>204.36</v>
      </c>
      <c r="I15" s="7">
        <f>(21.45*4)+(22.26*2)+((135000/1000*0.13*6))</f>
        <v>235.62</v>
      </c>
      <c r="J15" s="7">
        <f>(4.95*4)+(5.14*2)+((135000/1000*0.03*6))</f>
        <v>54.379999999999995</v>
      </c>
      <c r="K15" s="7">
        <f>(151.22*4)+(152.22*2)+8.6+(7.1*5)+(12.85*6)+(21.6*6)</f>
        <v>1160.12</v>
      </c>
      <c r="L15" s="7">
        <f>SUM(F15:J15)</f>
        <v>1160.12</v>
      </c>
      <c r="M15" s="7">
        <f>L14-L15</f>
        <v>-81.81999999999994</v>
      </c>
      <c r="N15" s="7">
        <f>-76.11</f>
        <v>-76.11</v>
      </c>
      <c r="O15" s="7">
        <f>M15-N15</f>
        <v>-5.709999999999937</v>
      </c>
    </row>
    <row r="16" spans="7:13" ht="12.75">
      <c r="G16" s="23" t="s">
        <v>29</v>
      </c>
      <c r="H16" s="24"/>
      <c r="I16" s="24"/>
      <c r="J16" s="24"/>
      <c r="K16" s="24"/>
      <c r="L16" s="24"/>
      <c r="M16" s="24"/>
    </row>
    <row r="18" spans="1:16" ht="30" customHeight="1">
      <c r="A18" s="9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ht="30" customHeight="1">
      <c r="A19" s="9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30" customHeight="1">
      <c r="A20" s="9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30" customHeight="1">
      <c r="A21" s="9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ht="30" customHeight="1">
      <c r="A22" s="9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30" customHeight="1">
      <c r="A23" s="9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</sheetData>
  <sheetProtection/>
  <mergeCells count="3">
    <mergeCell ref="A1:B1"/>
    <mergeCell ref="A2:B2"/>
    <mergeCell ref="A3:B3"/>
  </mergeCells>
  <printOptions/>
  <pageMargins left="0.5" right="0.25" top="0.25" bottom="0.25" header="0" footer="0"/>
  <pageSetup fitToHeight="1" fitToWidth="1" horizontalDpi="600" verticalDpi="600" orientation="landscape" scale="7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TCAPS</dc:creator>
  <cp:keywords/>
  <dc:description/>
  <cp:lastModifiedBy>Lakeview School District</cp:lastModifiedBy>
  <cp:lastPrinted>2017-02-15T15:05:59Z</cp:lastPrinted>
  <dcterms:created xsi:type="dcterms:W3CDTF">2010-02-05T18:36:28Z</dcterms:created>
  <dcterms:modified xsi:type="dcterms:W3CDTF">2017-02-15T15:06:06Z</dcterms:modified>
  <cp:category/>
  <cp:version/>
  <cp:contentType/>
  <cp:contentStatus/>
</cp:coreProperties>
</file>